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45" windowWidth="1903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<sst xmlns="http://schemas.openxmlformats.org/spreadsheetml/2006/main" count="54" uniqueCount="52">
  <si>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Constants and Conversion Factors</t>
  </si>
  <si>
    <t>User inputs in Orange</t>
  </si>
  <si>
    <t>Central Body</t>
  </si>
  <si>
    <t>Earth</t>
  </si>
  <si>
    <t>Mars</t>
  </si>
  <si>
    <t>Other</t>
  </si>
  <si>
    <t>Mercury</t>
  </si>
  <si>
    <t>Venus</t>
  </si>
  <si>
    <t>Jupiter</t>
  </si>
  <si>
    <t>Saturn</t>
  </si>
  <si>
    <t>Uranus</t>
  </si>
  <si>
    <t>Neptune</t>
  </si>
  <si>
    <t>Pluto</t>
  </si>
  <si>
    <t>(km)</t>
  </si>
  <si>
    <t xml:space="preserve">Equatorial Radius </t>
  </si>
  <si>
    <t xml:space="preserve">    Moon</t>
  </si>
  <si>
    <t xml:space="preserve">    Io</t>
  </si>
  <si>
    <t xml:space="preserve">    Europa</t>
  </si>
  <si>
    <t xml:space="preserve">    Ganymede</t>
  </si>
  <si>
    <t xml:space="preserve">    Callisto</t>
  </si>
  <si>
    <t xml:space="preserve">    Rhea</t>
  </si>
  <si>
    <t xml:space="preserve">    Titan</t>
  </si>
  <si>
    <t xml:space="preserve">    Iapetus</t>
  </si>
  <si>
    <t xml:space="preserve">    Titania</t>
  </si>
  <si>
    <t xml:space="preserve">    Oberon</t>
  </si>
  <si>
    <t xml:space="preserve">    Triton</t>
  </si>
  <si>
    <t xml:space="preserve">    Charon</t>
  </si>
  <si>
    <t>Synchronous Altitude</t>
  </si>
  <si>
    <t>(days)</t>
  </si>
  <si>
    <t>Sun</t>
  </si>
  <si>
    <t>1 day</t>
  </si>
  <si>
    <t>hr</t>
  </si>
  <si>
    <t xml:space="preserve">    Phobos</t>
  </si>
  <si>
    <t xml:space="preserve">    Deimos</t>
  </si>
  <si>
    <t>Ceres (Asteroid 1)</t>
  </si>
  <si>
    <t>Pallas (Asteroid 2)</t>
  </si>
  <si>
    <t>Juno (Asteroid 3)</t>
  </si>
  <si>
    <t>Vesta (Asteroid 4)</t>
  </si>
  <si>
    <t>Eros (Asteroid 433)</t>
  </si>
  <si>
    <t>Icarus (Asteroid 1566)</t>
  </si>
  <si>
    <t>Sidereal Period [length of day]</t>
  </si>
  <si>
    <t>Synchronous Semi-major Axis</t>
  </si>
  <si>
    <r>
      <t>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</si>
  <si>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See text for explanation.</t>
  </si>
  <si>
    <t>Table 9-12. Synchronous Orbits for Major Solar System Objects</t>
  </si>
  <si>
    <t>μ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</si>
  <si>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</si>
  <si>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</si>
  <si>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Mass of 'Other' Central Body (kg)</t>
  </si>
  <si>
    <t>Version 1. August 2, 2011. copyright, 2010, Microcosm, Inc.</t>
  </si>
  <si>
    <t>Implemented by Kyungmo Koo, and Anthony Shao, Microcosm. Contact: bookproject@smad.com</t>
  </si>
  <si>
    <t>Input a mass in cell G41 if you use the 'Other' central body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</si>
</sst>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E+00"/>
    <numFmt numFmtId="165" formatCode="0.000"/>
    <numFmt numFmtId="166" formatCode="#,##0.000"/>
    <numFmt numFmtId="167" formatCode="m/d/yyyy;@"/>
    <numFmt numFmtId="168" formatCode="0.000E+00"/>
    <numFmt numFmtId="169" formatCode="#,##0.0"/>
    <numFmt numFmtId="170" formatCode="0.00000E+00"/>
    <numFmt numFmtId="171" formatCode="[$-409]dddd\,\ mmmm\ dd\,\ yyyy"/>
    <numFmt numFmtId="172" formatCode="0.0000E+00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00"/>
    <numFmt numFmtId="179" formatCode="#,##0.0000"/>
    <numFmt numFmtId="180" formatCode="0.0E+00"/>
  </numFmts>
  <fonts count="31">
    <font>
      <sz val="10"/>
      <name val="Arial"/>
      <family val="0"/>
    </font>
    <font>
      <sz val="8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u val="single"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vertAlign val="superscript"/>
      <sz val="9"/>
      <name val="Geneva"/>
      <family val="0"/>
    </font>
    <font>
      <i/>
      <sz val="10"/>
      <name val="Geneva"/>
      <family val="0"/>
    </font>
    <font>
      <b/>
      <sz val="9"/>
      <name val="Georgia"/>
      <family val="1"/>
    </font>
    <font>
      <vertAlign val="superscript"/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69" fontId="2" fillId="0" borderId="13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8" fillId="0" borderId="0" xfId="38" applyFill="1" applyBorder="1" applyAlignment="1" applyProtection="1">
      <alignment horizontal="left" vertical="center"/>
      <protection/>
    </xf>
    <xf numFmtId="169" fontId="2" fillId="0" borderId="0" xfId="0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8" fillId="0" borderId="0" xfId="38" applyAlignment="1" applyProtection="1">
      <alignment/>
      <protection/>
    </xf>
    <xf numFmtId="0" fontId="0" fillId="0" borderId="0" xfId="0" applyAlignment="1">
      <alignment horizontal="left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left" vertical="center" wrapText="1"/>
    </xf>
    <xf numFmtId="0" fontId="3" fillId="24" borderId="26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3" fillId="20" borderId="27" xfId="0" applyFont="1" applyFill="1" applyBorder="1" applyAlignment="1">
      <alignment horizontal="left" vertical="center"/>
    </xf>
    <xf numFmtId="0" fontId="4" fillId="20" borderId="28" xfId="0" applyFont="1" applyFill="1" applyBorder="1" applyAlignment="1">
      <alignment horizontal="left" vertical="center"/>
    </xf>
    <xf numFmtId="0" fontId="3" fillId="22" borderId="27" xfId="0" applyFont="1" applyFill="1" applyBorder="1" applyAlignment="1">
      <alignment horizontal="left" vertical="center"/>
    </xf>
    <xf numFmtId="0" fontId="3" fillId="22" borderId="25" xfId="0" applyFont="1" applyFill="1" applyBorder="1" applyAlignment="1">
      <alignment horizontal="left" vertical="center"/>
    </xf>
    <xf numFmtId="0" fontId="4" fillId="22" borderId="25" xfId="0" applyFont="1" applyFill="1" applyBorder="1" applyAlignment="1">
      <alignment horizontal="left" vertical="center"/>
    </xf>
    <xf numFmtId="0" fontId="4" fillId="22" borderId="28" xfId="0" applyFont="1" applyFill="1" applyBorder="1" applyAlignment="1">
      <alignment horizontal="left" vertical="center"/>
    </xf>
    <xf numFmtId="169" fontId="2" fillId="0" borderId="29" xfId="0" applyNumberFormat="1" applyFont="1" applyBorder="1" applyAlignment="1">
      <alignment horizontal="center" vertical="center" wrapText="1"/>
    </xf>
    <xf numFmtId="0" fontId="8" fillId="0" borderId="0" xfId="38" applyAlignment="1" applyProtection="1">
      <alignment horizontal="left"/>
      <protection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169" fontId="2" fillId="0" borderId="29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4" borderId="33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left"/>
    </xf>
    <xf numFmtId="170" fontId="0" fillId="0" borderId="35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/>
    </xf>
    <xf numFmtId="0" fontId="3" fillId="20" borderId="2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168" fontId="2" fillId="0" borderId="38" xfId="0" applyNumberFormat="1" applyFont="1" applyFill="1" applyBorder="1" applyAlignment="1">
      <alignment horizontal="center" vertical="center" wrapText="1"/>
    </xf>
    <xf numFmtId="169" fontId="2" fillId="15" borderId="38" xfId="0" applyNumberFormat="1" applyFont="1" applyFill="1" applyBorder="1" applyAlignment="1">
      <alignment horizontal="center" vertical="center"/>
    </xf>
    <xf numFmtId="4" fontId="2" fillId="15" borderId="38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2" fontId="2" fillId="11" borderId="43" xfId="0" applyNumberFormat="1" applyFont="1" applyFill="1" applyBorder="1" applyAlignment="1">
      <alignment horizontal="left"/>
    </xf>
    <xf numFmtId="2" fontId="2" fillId="11" borderId="44" xfId="0" applyNumberFormat="1" applyFont="1" applyFill="1" applyBorder="1" applyAlignment="1">
      <alignment horizontal="left"/>
    </xf>
    <xf numFmtId="2" fontId="2" fillId="11" borderId="45" xfId="0" applyNumberFormat="1" applyFont="1" applyFill="1" applyBorder="1" applyAlignment="1">
      <alignment horizontal="left"/>
    </xf>
    <xf numFmtId="0" fontId="3" fillId="15" borderId="40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11" borderId="46" xfId="0" applyFont="1" applyFill="1" applyBorder="1" applyAlignment="1">
      <alignment horizontal="center" wrapText="1"/>
    </xf>
    <xf numFmtId="0" fontId="3" fillId="11" borderId="47" xfId="0" applyFont="1" applyFill="1" applyBorder="1" applyAlignment="1">
      <alignment horizont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11" fontId="0" fillId="15" borderId="49" xfId="0" applyNumberFormat="1" applyFill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2.421875" style="0" customWidth="1"/>
    <col min="2" max="2" width="14.57421875" style="0" customWidth="1"/>
    <col min="3" max="3" width="12.421875" style="0" customWidth="1"/>
    <col min="4" max="4" width="14.28125" style="0" customWidth="1"/>
    <col min="5" max="5" width="14.7109375" style="0" customWidth="1"/>
    <col min="6" max="6" width="12.28125" style="0" customWidth="1"/>
    <col min="7" max="7" width="14.28125" style="0" customWidth="1"/>
    <col min="8" max="8" width="12.28125" style="0" customWidth="1"/>
    <col min="9" max="9" width="11.00390625" style="0" customWidth="1"/>
    <col min="10" max="10" width="8.140625" style="0" customWidth="1"/>
  </cols>
  <sheetData>
    <row r="1" spans="1:9" ht="13.5" customHeight="1">
      <c r="A1" s="2" t="s">
        <v>44</v>
      </c>
      <c r="G1" s="93" t="s">
        <v>0</v>
      </c>
      <c r="H1" s="94"/>
      <c r="I1" s="95"/>
    </row>
    <row r="2" spans="1:9" ht="12.75">
      <c r="A2" s="1" t="s">
        <v>50</v>
      </c>
      <c r="G2" s="84" t="s">
        <v>30</v>
      </c>
      <c r="H2" s="82">
        <v>24</v>
      </c>
      <c r="I2" s="85" t="s">
        <v>31</v>
      </c>
    </row>
    <row r="3" spans="1:9" ht="15" thickBot="1">
      <c r="A3" s="5" t="s">
        <v>49</v>
      </c>
      <c r="F3" s="23"/>
      <c r="G3" s="80" t="s">
        <v>46</v>
      </c>
      <c r="H3" s="81">
        <v>6.67428E-20</v>
      </c>
      <c r="I3" s="83" t="s">
        <v>47</v>
      </c>
    </row>
    <row r="4" spans="1:6" ht="15.75" customHeight="1">
      <c r="A4" s="78" t="s">
        <v>43</v>
      </c>
      <c r="B4" s="2"/>
      <c r="C4" s="3"/>
      <c r="D4" s="3"/>
      <c r="E4" s="3"/>
      <c r="F4" s="3"/>
    </row>
    <row r="5" spans="2:6" ht="15.75" customHeight="1" thickBot="1">
      <c r="B5" s="1"/>
      <c r="C5" s="4"/>
      <c r="D5" s="4"/>
      <c r="E5" s="4"/>
      <c r="F5" s="4"/>
    </row>
    <row r="6" spans="1:10" ht="15.75" customHeight="1">
      <c r="A6" s="99" t="s">
        <v>1</v>
      </c>
      <c r="B6" s="100"/>
      <c r="C6" s="101"/>
      <c r="D6" s="4"/>
      <c r="E6" s="4"/>
      <c r="F6" s="4"/>
      <c r="G6" s="30"/>
      <c r="H6" s="17"/>
      <c r="I6" s="31"/>
      <c r="J6" s="18"/>
    </row>
    <row r="7" spans="1:10" ht="15.75" customHeight="1" thickBot="1">
      <c r="A7" s="96" t="s">
        <v>51</v>
      </c>
      <c r="B7" s="97"/>
      <c r="C7" s="98"/>
      <c r="D7" s="4"/>
      <c r="E7" s="4"/>
      <c r="F7" s="4"/>
      <c r="G7" s="32"/>
      <c r="H7" s="17"/>
      <c r="I7" s="34"/>
      <c r="J7" s="18"/>
    </row>
    <row r="8" spans="3:10" ht="15.75" customHeight="1" thickBot="1">
      <c r="C8" s="6"/>
      <c r="D8" s="4"/>
      <c r="E8" s="4"/>
      <c r="F8" s="4"/>
      <c r="G8" s="32"/>
      <c r="H8" s="17"/>
      <c r="I8" s="34"/>
      <c r="J8" s="18"/>
    </row>
    <row r="9" spans="1:10" ht="33" customHeight="1">
      <c r="A9" s="91" t="s">
        <v>2</v>
      </c>
      <c r="B9" s="79" t="s">
        <v>45</v>
      </c>
      <c r="C9" s="46" t="s">
        <v>14</v>
      </c>
      <c r="D9" s="46" t="s">
        <v>40</v>
      </c>
      <c r="E9" s="47" t="s">
        <v>41</v>
      </c>
      <c r="F9" s="48" t="s">
        <v>27</v>
      </c>
      <c r="G9" s="32"/>
      <c r="H9" s="17"/>
      <c r="I9" s="33"/>
      <c r="J9" s="18"/>
    </row>
    <row r="10" spans="1:8" ht="15.75" customHeight="1">
      <c r="A10" s="92"/>
      <c r="B10" s="71" t="s">
        <v>42</v>
      </c>
      <c r="C10" s="72" t="s">
        <v>13</v>
      </c>
      <c r="D10" s="72" t="s">
        <v>28</v>
      </c>
      <c r="E10" s="73" t="s">
        <v>13</v>
      </c>
      <c r="F10" s="74" t="s">
        <v>13</v>
      </c>
      <c r="G10" s="32"/>
      <c r="H10" s="17"/>
    </row>
    <row r="11" spans="1:10" ht="15.75" customHeight="1">
      <c r="A11" s="49" t="s">
        <v>29</v>
      </c>
      <c r="B11" s="29">
        <v>132712440041</v>
      </c>
      <c r="C11" s="24">
        <f>695500</f>
        <v>695500</v>
      </c>
      <c r="D11" s="66">
        <f>609.12/H2</f>
        <v>25.38</v>
      </c>
      <c r="E11" s="60">
        <f>(B11/(4*PI()^2))^(1/3)*(D11*24*3600)^(2/3)</f>
        <v>25284490.456245147</v>
      </c>
      <c r="F11" s="40">
        <f>E11-C11</f>
        <v>24588990.456245147</v>
      </c>
      <c r="G11" s="32"/>
      <c r="H11" s="17"/>
      <c r="I11" s="33"/>
      <c r="J11" s="18"/>
    </row>
    <row r="12" spans="1:10" ht="15.75" customHeight="1">
      <c r="A12" s="50" t="s">
        <v>6</v>
      </c>
      <c r="B12" s="26">
        <v>22032.1</v>
      </c>
      <c r="C12" s="10">
        <v>2439.7</v>
      </c>
      <c r="D12" s="67">
        <f>1407.6/H2</f>
        <v>58.65</v>
      </c>
      <c r="E12" s="61">
        <f aca="true" t="shared" si="0" ref="E12:E24">(B12/(4*PI()^2))^(1/3)*(D12*24*3600)^(2/3)</f>
        <v>242895.7364788552</v>
      </c>
      <c r="F12" s="41">
        <f aca="true" t="shared" si="1" ref="F12:F40">E12-C12</f>
        <v>240456.03647885518</v>
      </c>
      <c r="G12" s="35"/>
      <c r="H12" s="17"/>
      <c r="I12" s="34"/>
      <c r="J12" s="18"/>
    </row>
    <row r="13" spans="1:10" ht="15.75" customHeight="1">
      <c r="A13" s="51" t="s">
        <v>7</v>
      </c>
      <c r="B13" s="27">
        <v>324858.5917</v>
      </c>
      <c r="C13" s="10">
        <v>6051.8</v>
      </c>
      <c r="D13" s="67">
        <f>5832.5/H2</f>
        <v>243.02083333333334</v>
      </c>
      <c r="E13" s="61">
        <f t="shared" si="0"/>
        <v>1536560.6449919245</v>
      </c>
      <c r="F13" s="41">
        <f t="shared" si="1"/>
        <v>1530508.8449919245</v>
      </c>
      <c r="G13" s="32"/>
      <c r="H13" s="17"/>
      <c r="I13" s="33"/>
      <c r="J13" s="18"/>
    </row>
    <row r="14" spans="1:10" ht="12.75">
      <c r="A14" s="52" t="s">
        <v>3</v>
      </c>
      <c r="B14" s="27">
        <v>398600.4356</v>
      </c>
      <c r="C14" s="9">
        <v>6378.1366</v>
      </c>
      <c r="D14" s="68">
        <f>23.9345/H2</f>
        <v>0.9972708333333333</v>
      </c>
      <c r="E14" s="60">
        <f t="shared" si="0"/>
        <v>42164.20512782203</v>
      </c>
      <c r="F14" s="40">
        <f t="shared" si="1"/>
        <v>35786.06852782203</v>
      </c>
      <c r="G14" s="32"/>
      <c r="H14" s="17"/>
      <c r="I14" s="34"/>
      <c r="J14" s="18"/>
    </row>
    <row r="15" spans="1:10" ht="15.75" customHeight="1">
      <c r="A15" s="53" t="s">
        <v>15</v>
      </c>
      <c r="B15" s="28">
        <v>4902.80015</v>
      </c>
      <c r="C15" s="11">
        <v>1738.1</v>
      </c>
      <c r="D15" s="69">
        <v>27.322</v>
      </c>
      <c r="E15" s="60">
        <f t="shared" si="0"/>
        <v>88452.94646582042</v>
      </c>
      <c r="F15" s="40">
        <f t="shared" si="1"/>
        <v>86714.84646582042</v>
      </c>
      <c r="G15" s="32"/>
      <c r="H15" s="17"/>
      <c r="I15" s="34"/>
      <c r="J15" s="18"/>
    </row>
    <row r="16" spans="1:10" ht="15.75" customHeight="1">
      <c r="A16" s="54" t="s">
        <v>4</v>
      </c>
      <c r="B16" s="29">
        <v>42828.37522</v>
      </c>
      <c r="C16" s="12">
        <v>3396.2</v>
      </c>
      <c r="D16" s="75">
        <f>24.6229/H2</f>
        <v>1.0259541666666667</v>
      </c>
      <c r="E16" s="62">
        <f t="shared" si="0"/>
        <v>20427.650653991066</v>
      </c>
      <c r="F16" s="44">
        <f t="shared" si="1"/>
        <v>17031.450653991065</v>
      </c>
      <c r="G16" s="32"/>
      <c r="H16" s="17"/>
      <c r="I16" s="33"/>
      <c r="J16" s="18"/>
    </row>
    <row r="17" spans="1:10" ht="15.75" customHeight="1">
      <c r="A17" s="56" t="s">
        <v>32</v>
      </c>
      <c r="B17" s="29">
        <v>0.0007112</v>
      </c>
      <c r="C17" s="58">
        <v>11.1</v>
      </c>
      <c r="D17" s="75">
        <v>0.3189</v>
      </c>
      <c r="E17" s="60">
        <f>(B17/(4*PI()^2))^(1/3)*(D17*24*3600)^(2/3)</f>
        <v>23.91421768675778</v>
      </c>
      <c r="F17" s="40">
        <f>E17-C17</f>
        <v>12.81421768675778</v>
      </c>
      <c r="G17" s="32"/>
      <c r="H17" s="17"/>
      <c r="I17" s="33"/>
      <c r="J17" s="18"/>
    </row>
    <row r="18" spans="1:10" ht="15.75" customHeight="1">
      <c r="A18" s="56" t="s">
        <v>33</v>
      </c>
      <c r="B18" s="29">
        <v>9.85E-05</v>
      </c>
      <c r="C18" s="58">
        <v>6.2</v>
      </c>
      <c r="D18" s="75">
        <v>1.2624</v>
      </c>
      <c r="E18" s="63">
        <f>(B18/(4*PI()^2))^(1/3)*(D18*24*3600)^(2/3)</f>
        <v>30.962259780975238</v>
      </c>
      <c r="F18" s="45">
        <f>E18-C18</f>
        <v>24.76225978097524</v>
      </c>
      <c r="G18" s="32"/>
      <c r="H18" s="17"/>
      <c r="I18" s="33"/>
      <c r="J18" s="18"/>
    </row>
    <row r="19" spans="1:10" ht="15.75" customHeight="1">
      <c r="A19" s="54" t="s">
        <v>34</v>
      </c>
      <c r="B19" s="25">
        <v>62.64</v>
      </c>
      <c r="C19" s="9">
        <v>487.3</v>
      </c>
      <c r="D19" s="76">
        <f>9.074/H2</f>
        <v>0.3780833333333333</v>
      </c>
      <c r="E19" s="60">
        <f t="shared" si="0"/>
        <v>1191.877225300937</v>
      </c>
      <c r="F19" s="40">
        <f t="shared" si="1"/>
        <v>704.577225300937</v>
      </c>
      <c r="G19" s="16"/>
      <c r="H19" s="39"/>
      <c r="I19" s="34"/>
      <c r="J19" s="18"/>
    </row>
    <row r="20" spans="1:10" ht="15.75" customHeight="1">
      <c r="A20" s="55" t="s">
        <v>35</v>
      </c>
      <c r="B20" s="29">
        <v>13.67</v>
      </c>
      <c r="C20" s="12">
        <v>265</v>
      </c>
      <c r="D20" s="75">
        <f>5.342/H2</f>
        <v>0.22258333333333333</v>
      </c>
      <c r="E20" s="60">
        <f t="shared" si="0"/>
        <v>504.050266756983</v>
      </c>
      <c r="F20" s="40">
        <f t="shared" si="1"/>
        <v>239.05026675698298</v>
      </c>
      <c r="G20" s="32"/>
      <c r="H20" s="17"/>
      <c r="I20" s="34"/>
      <c r="J20" s="18"/>
    </row>
    <row r="21" spans="1:10" ht="15.75" customHeight="1">
      <c r="A21" s="55" t="s">
        <v>36</v>
      </c>
      <c r="B21" s="29">
        <f>0.00000000000000000006673*26700000000000000000</f>
        <v>1.7816910000000001</v>
      </c>
      <c r="C21" s="12">
        <f>233.92/2</f>
        <v>116.96</v>
      </c>
      <c r="D21" s="75">
        <f>7.21/H2</f>
        <v>0.30041666666666667</v>
      </c>
      <c r="E21" s="60">
        <f>(B21/(4*PI()^2))^(1/3)*(D21*24*3600)^(2/3)</f>
        <v>312.11601989790927</v>
      </c>
      <c r="F21" s="40">
        <f>E21-C21</f>
        <v>195.1560198979093</v>
      </c>
      <c r="G21" s="32"/>
      <c r="H21" s="17"/>
      <c r="I21" s="34"/>
      <c r="J21" s="18"/>
    </row>
    <row r="22" spans="1:10" ht="15.75" customHeight="1">
      <c r="A22" s="55" t="s">
        <v>37</v>
      </c>
      <c r="B22" s="29">
        <v>17.92</v>
      </c>
      <c r="C22" s="12">
        <v>265</v>
      </c>
      <c r="D22" s="75">
        <f>5.342/H2</f>
        <v>0.22258333333333333</v>
      </c>
      <c r="E22" s="60">
        <f>(B22/(4*PI()^2))^(1/3)*(D22*24*3600)^(2/3)</f>
        <v>551.6500719669929</v>
      </c>
      <c r="F22" s="40">
        <f>E22-C22</f>
        <v>286.65007196699287</v>
      </c>
      <c r="G22" s="32"/>
      <c r="H22" s="17"/>
      <c r="I22" s="34"/>
      <c r="J22" s="18"/>
    </row>
    <row r="23" spans="1:10" ht="15.75" customHeight="1">
      <c r="A23" s="55" t="s">
        <v>38</v>
      </c>
      <c r="B23" s="29">
        <f>6690000000000000*0.00000000000000000006673</f>
        <v>0.0004464237</v>
      </c>
      <c r="C23" s="58">
        <v>10.1</v>
      </c>
      <c r="D23" s="75">
        <f>5.27/H2</f>
        <v>0.21958333333333332</v>
      </c>
      <c r="E23" s="64">
        <f t="shared" si="0"/>
        <v>15.966310811001456</v>
      </c>
      <c r="F23" s="65">
        <f t="shared" si="1"/>
        <v>5.866310811001457</v>
      </c>
      <c r="G23" s="32"/>
      <c r="H23" s="17"/>
      <c r="I23" s="33"/>
      <c r="J23" s="18"/>
    </row>
    <row r="24" spans="1:10" ht="15.75" customHeight="1">
      <c r="A24" s="55" t="s">
        <v>39</v>
      </c>
      <c r="B24" s="29">
        <f>2900000000000*0.00000000000000000006673</f>
        <v>1.93517E-07</v>
      </c>
      <c r="C24" s="58">
        <v>0.7</v>
      </c>
      <c r="D24" s="77">
        <f>2.273/H2</f>
        <v>0.09470833333333334</v>
      </c>
      <c r="E24" s="64">
        <f t="shared" si="0"/>
        <v>0.6897966586652345</v>
      </c>
      <c r="F24" s="65">
        <f t="shared" si="1"/>
        <v>-0.010203341334765414</v>
      </c>
      <c r="G24" s="32"/>
      <c r="H24" s="17"/>
      <c r="I24" s="34"/>
      <c r="J24" s="18"/>
    </row>
    <row r="25" spans="1:10" ht="15.75" customHeight="1">
      <c r="A25" s="54" t="s">
        <v>8</v>
      </c>
      <c r="B25" s="27">
        <v>126712762.6</v>
      </c>
      <c r="C25" s="9">
        <v>71492</v>
      </c>
      <c r="D25" s="76">
        <f>9.925/H2</f>
        <v>0.4135416666666667</v>
      </c>
      <c r="E25" s="62">
        <f aca="true" t="shared" si="2" ref="E25:E31">(B25/(4*PI()^2))^(1/3)*(D25*24*3600)^(2/3)</f>
        <v>160020.47371764327</v>
      </c>
      <c r="F25" s="44">
        <f t="shared" si="1"/>
        <v>88528.47371764327</v>
      </c>
      <c r="G25" s="32"/>
      <c r="H25" s="17"/>
      <c r="I25" s="33"/>
      <c r="J25" s="18"/>
    </row>
    <row r="26" spans="1:6" ht="15.75" customHeight="1">
      <c r="A26" s="56" t="s">
        <v>18</v>
      </c>
      <c r="B26" s="29">
        <v>9888</v>
      </c>
      <c r="C26" s="12">
        <v>2631.2</v>
      </c>
      <c r="D26" s="70">
        <v>7.155</v>
      </c>
      <c r="E26" s="60">
        <f t="shared" si="2"/>
        <v>45743.756624172594</v>
      </c>
      <c r="F26" s="40">
        <f t="shared" si="1"/>
        <v>43112.5566241726</v>
      </c>
    </row>
    <row r="27" spans="1:6" ht="15.75" customHeight="1">
      <c r="A27" s="56" t="s">
        <v>19</v>
      </c>
      <c r="B27" s="29">
        <v>7179</v>
      </c>
      <c r="C27" s="12">
        <v>2410.3</v>
      </c>
      <c r="D27" s="70">
        <v>16.69</v>
      </c>
      <c r="E27" s="60">
        <f t="shared" si="2"/>
        <v>72312.7356639646</v>
      </c>
      <c r="F27" s="40">
        <f t="shared" si="1"/>
        <v>69902.4356639646</v>
      </c>
    </row>
    <row r="28" spans="1:6" ht="15.75" customHeight="1">
      <c r="A28" s="56" t="s">
        <v>16</v>
      </c>
      <c r="B28" s="29">
        <v>5960</v>
      </c>
      <c r="C28" s="12">
        <v>1821.6</v>
      </c>
      <c r="D28" s="75">
        <v>1.769</v>
      </c>
      <c r="E28" s="60">
        <f t="shared" si="2"/>
        <v>15221.468663536669</v>
      </c>
      <c r="F28" s="40">
        <f t="shared" si="1"/>
        <v>13399.868663536668</v>
      </c>
    </row>
    <row r="29" spans="1:6" ht="15.75" customHeight="1">
      <c r="A29" s="56" t="s">
        <v>17</v>
      </c>
      <c r="B29" s="29">
        <v>3203</v>
      </c>
      <c r="C29" s="12">
        <v>1560.8</v>
      </c>
      <c r="D29" s="70">
        <v>3.551</v>
      </c>
      <c r="E29" s="60">
        <f t="shared" si="2"/>
        <v>19692.854727901056</v>
      </c>
      <c r="F29" s="40">
        <f t="shared" si="1"/>
        <v>18132.054727901057</v>
      </c>
    </row>
    <row r="30" spans="1:6" ht="15.75" customHeight="1">
      <c r="A30" s="54" t="s">
        <v>9</v>
      </c>
      <c r="B30" s="27">
        <v>37940584.9</v>
      </c>
      <c r="C30" s="9">
        <v>60268</v>
      </c>
      <c r="D30" s="76">
        <f>10.656/H2</f>
        <v>0.444</v>
      </c>
      <c r="E30" s="62">
        <f t="shared" si="2"/>
        <v>112248.16157151933</v>
      </c>
      <c r="F30" s="44">
        <f t="shared" si="1"/>
        <v>51980.16157151933</v>
      </c>
    </row>
    <row r="31" spans="1:10" ht="15.75" customHeight="1">
      <c r="A31" s="56" t="s">
        <v>21</v>
      </c>
      <c r="B31" s="29">
        <v>8978</v>
      </c>
      <c r="C31" s="12">
        <v>2575.5</v>
      </c>
      <c r="D31" s="70">
        <v>15.95</v>
      </c>
      <c r="E31" s="60">
        <f t="shared" si="2"/>
        <v>75588.5894964661</v>
      </c>
      <c r="F31" s="40">
        <f t="shared" si="1"/>
        <v>73013.0894964661</v>
      </c>
      <c r="G31" s="35"/>
      <c r="H31" s="17"/>
      <c r="I31" s="36"/>
      <c r="J31" s="18"/>
    </row>
    <row r="32" spans="1:6" ht="15.75" customHeight="1">
      <c r="A32" s="56" t="s">
        <v>20</v>
      </c>
      <c r="B32" s="29">
        <v>153.9</v>
      </c>
      <c r="C32" s="12">
        <v>764.3</v>
      </c>
      <c r="D32" s="70">
        <v>4.518</v>
      </c>
      <c r="E32" s="60">
        <f>(B32/(4*PI()^2))^(1/3)*(D32*24*3600)^(2/3)</f>
        <v>8406.197843161424</v>
      </c>
      <c r="F32" s="40">
        <f>E32-C32</f>
        <v>7641.897843161424</v>
      </c>
    </row>
    <row r="33" spans="1:10" ht="15.75" customHeight="1">
      <c r="A33" s="57" t="s">
        <v>22</v>
      </c>
      <c r="B33" s="28">
        <v>120.5</v>
      </c>
      <c r="C33" s="11">
        <v>735.6</v>
      </c>
      <c r="D33" s="69">
        <v>79.33</v>
      </c>
      <c r="E33" s="60">
        <f aca="true" t="shared" si="3" ref="E33:E40">(B33/(4*PI()^2))^(1/3)*(D33*24*3600)^(2/3)</f>
        <v>52341.14688789659</v>
      </c>
      <c r="F33" s="40">
        <f t="shared" si="1"/>
        <v>51605.54688789659</v>
      </c>
      <c r="G33" s="35"/>
      <c r="H33" s="17"/>
      <c r="I33" s="36"/>
      <c r="J33" s="18"/>
    </row>
    <row r="34" spans="1:10" ht="15.75" customHeight="1">
      <c r="A34" s="54" t="s">
        <v>10</v>
      </c>
      <c r="B34" s="27">
        <v>5794549</v>
      </c>
      <c r="C34" s="9">
        <v>25559</v>
      </c>
      <c r="D34" s="76">
        <f>17.24/H2</f>
        <v>0.7183333333333333</v>
      </c>
      <c r="E34" s="62">
        <f t="shared" si="3"/>
        <v>82688.75933978653</v>
      </c>
      <c r="F34" s="44">
        <f t="shared" si="1"/>
        <v>57129.75933978653</v>
      </c>
      <c r="G34" s="7"/>
      <c r="H34" s="17"/>
      <c r="I34" s="37"/>
      <c r="J34" s="18"/>
    </row>
    <row r="35" spans="1:10" ht="15.75" customHeight="1">
      <c r="A35" s="56" t="s">
        <v>23</v>
      </c>
      <c r="B35" s="29">
        <v>228.2</v>
      </c>
      <c r="C35" s="12">
        <v>788.9</v>
      </c>
      <c r="D35" s="70">
        <v>8.706</v>
      </c>
      <c r="E35" s="60">
        <f t="shared" si="3"/>
        <v>14843.634020309864</v>
      </c>
      <c r="F35" s="40">
        <f t="shared" si="1"/>
        <v>14054.734020309865</v>
      </c>
      <c r="G35" s="35"/>
      <c r="H35" s="17"/>
      <c r="I35" s="36"/>
      <c r="J35" s="18"/>
    </row>
    <row r="36" spans="1:10" ht="15.75" customHeight="1">
      <c r="A36" s="57" t="s">
        <v>24</v>
      </c>
      <c r="B36" s="28">
        <v>192.4</v>
      </c>
      <c r="C36" s="13">
        <v>761.4</v>
      </c>
      <c r="D36" s="69">
        <v>13.46</v>
      </c>
      <c r="E36" s="63">
        <f t="shared" si="3"/>
        <v>18749.411691946578</v>
      </c>
      <c r="F36" s="45">
        <f t="shared" si="1"/>
        <v>17988.011691946576</v>
      </c>
      <c r="G36" s="20"/>
      <c r="H36" s="17"/>
      <c r="I36" s="37"/>
      <c r="J36" s="18"/>
    </row>
    <row r="37" spans="1:10" ht="15.75" customHeight="1" thickBot="1">
      <c r="A37" s="54" t="s">
        <v>11</v>
      </c>
      <c r="B37" s="27">
        <v>6836527</v>
      </c>
      <c r="C37" s="14">
        <v>24764</v>
      </c>
      <c r="D37" s="76">
        <f>16.11/H2</f>
        <v>0.67125</v>
      </c>
      <c r="E37" s="60">
        <f t="shared" si="3"/>
        <v>83513.61689972023</v>
      </c>
      <c r="F37" s="40">
        <f t="shared" si="1"/>
        <v>58749.61689972023</v>
      </c>
      <c r="G37" s="35"/>
      <c r="H37" s="17"/>
      <c r="I37" s="36"/>
      <c r="J37" s="18"/>
    </row>
    <row r="38" spans="1:10" ht="15.75" customHeight="1">
      <c r="A38" s="57" t="s">
        <v>25</v>
      </c>
      <c r="B38" s="28">
        <v>1428</v>
      </c>
      <c r="C38" s="13">
        <v>1352.6</v>
      </c>
      <c r="D38" s="69">
        <v>5.877</v>
      </c>
      <c r="E38" s="60">
        <f t="shared" si="3"/>
        <v>21049.208938986372</v>
      </c>
      <c r="F38" s="60">
        <f t="shared" si="1"/>
        <v>19696.608938986374</v>
      </c>
      <c r="G38" s="103" t="s">
        <v>48</v>
      </c>
      <c r="H38" s="17"/>
      <c r="I38" s="37"/>
      <c r="J38" s="18"/>
    </row>
    <row r="39" spans="1:10" ht="15.75" customHeight="1">
      <c r="A39" s="54" t="s">
        <v>12</v>
      </c>
      <c r="B39" s="27">
        <v>971.78</v>
      </c>
      <c r="C39" s="24">
        <v>1195</v>
      </c>
      <c r="D39" s="68">
        <f>153.2928/H2</f>
        <v>6.3872</v>
      </c>
      <c r="E39" s="62">
        <f t="shared" si="3"/>
        <v>19571.26564834273</v>
      </c>
      <c r="F39" s="62">
        <f t="shared" si="1"/>
        <v>18376.26564834273</v>
      </c>
      <c r="G39" s="104"/>
      <c r="H39" s="17"/>
      <c r="I39" s="36"/>
      <c r="J39" s="18"/>
    </row>
    <row r="40" spans="1:10" ht="15.75" customHeight="1">
      <c r="A40" s="56" t="s">
        <v>26</v>
      </c>
      <c r="B40" s="29">
        <v>103.2</v>
      </c>
      <c r="C40" s="24">
        <v>603.6</v>
      </c>
      <c r="D40" s="70">
        <v>6.387</v>
      </c>
      <c r="E40" s="60">
        <f t="shared" si="3"/>
        <v>9267.880512509244</v>
      </c>
      <c r="F40" s="60">
        <f t="shared" si="1"/>
        <v>8664.280512509244</v>
      </c>
      <c r="G40" s="104"/>
      <c r="H40" s="102"/>
      <c r="I40" s="37"/>
      <c r="J40" s="18"/>
    </row>
    <row r="41" spans="1:10" ht="15.75" customHeight="1" thickBot="1">
      <c r="A41" s="90" t="s">
        <v>5</v>
      </c>
      <c r="B41" s="86">
        <f>H3*G41</f>
        <v>66742.8</v>
      </c>
      <c r="C41" s="87">
        <v>5000</v>
      </c>
      <c r="D41" s="88">
        <v>1</v>
      </c>
      <c r="E41" s="89">
        <f>(B41/(4*PI()^2))^(1/3)*(D41*24*3600)^(2/3)</f>
        <v>23282.202209837473</v>
      </c>
      <c r="F41" s="105">
        <f>E41-C41</f>
        <v>18282.202209837473</v>
      </c>
      <c r="G41" s="106">
        <f>10^24</f>
        <v>1E+24</v>
      </c>
      <c r="H41" s="102"/>
      <c r="I41" s="37"/>
      <c r="J41" s="18"/>
    </row>
    <row r="42" spans="7:10" ht="15.75" customHeight="1">
      <c r="G42" s="32"/>
      <c r="H42" s="17"/>
      <c r="I42" s="37"/>
      <c r="J42" s="18"/>
    </row>
    <row r="43" spans="7:10" ht="15.75" customHeight="1">
      <c r="G43" s="35"/>
      <c r="H43" s="17"/>
      <c r="I43" s="36"/>
      <c r="J43" s="18"/>
    </row>
    <row r="44" spans="7:10" ht="15.75" customHeight="1">
      <c r="G44" s="20"/>
      <c r="H44" s="17"/>
      <c r="I44" s="37"/>
      <c r="J44" s="18"/>
    </row>
    <row r="45" spans="1:10" ht="15.75" customHeight="1">
      <c r="A45" s="15"/>
      <c r="B45" s="32"/>
      <c r="C45" s="16"/>
      <c r="D45" s="8"/>
      <c r="E45" s="16"/>
      <c r="F45" s="8"/>
      <c r="G45" s="35"/>
      <c r="H45" s="17"/>
      <c r="I45" s="36"/>
      <c r="J45" s="18"/>
    </row>
    <row r="46" spans="1:10" ht="15.75" customHeight="1">
      <c r="A46" s="15"/>
      <c r="B46" s="15"/>
      <c r="C46" s="16"/>
      <c r="D46" s="8"/>
      <c r="E46" s="16"/>
      <c r="F46" s="8"/>
      <c r="G46" s="20"/>
      <c r="H46" s="17"/>
      <c r="I46" s="37"/>
      <c r="J46" s="18"/>
    </row>
    <row r="47" spans="1:10" ht="15.75" customHeight="1">
      <c r="A47" s="15"/>
      <c r="B47" s="15"/>
      <c r="C47" s="17"/>
      <c r="D47" s="7"/>
      <c r="E47" s="18"/>
      <c r="F47" s="8"/>
      <c r="G47" s="35"/>
      <c r="H47" s="17"/>
      <c r="I47" s="36"/>
      <c r="J47" s="18"/>
    </row>
    <row r="48" spans="1:10" ht="15.75" customHeight="1">
      <c r="A48" s="15"/>
      <c r="B48" s="19"/>
      <c r="C48" s="17"/>
      <c r="D48" s="7"/>
      <c r="E48" s="18"/>
      <c r="F48" s="8"/>
      <c r="G48" s="20"/>
      <c r="H48" s="17"/>
      <c r="I48" s="37"/>
      <c r="J48" s="18"/>
    </row>
    <row r="49" spans="1:10" ht="15.75" customHeight="1">
      <c r="A49" s="19"/>
      <c r="B49" s="19"/>
      <c r="C49" s="16"/>
      <c r="D49" s="8"/>
      <c r="E49" s="16"/>
      <c r="F49" s="8"/>
      <c r="G49" s="35"/>
      <c r="H49" s="17"/>
      <c r="I49" s="36"/>
      <c r="J49" s="18"/>
    </row>
    <row r="50" spans="1:10" ht="15.75" customHeight="1">
      <c r="A50" s="20"/>
      <c r="B50" s="20"/>
      <c r="C50" s="16"/>
      <c r="D50" s="8"/>
      <c r="E50" s="16"/>
      <c r="F50" s="8"/>
      <c r="G50" s="20"/>
      <c r="H50" s="17"/>
      <c r="I50" s="37"/>
      <c r="J50" s="18"/>
    </row>
    <row r="51" spans="1:10" ht="15.75" customHeight="1">
      <c r="A51" s="38"/>
      <c r="B51" s="22"/>
      <c r="C51" s="16"/>
      <c r="D51" s="8"/>
      <c r="E51" s="16"/>
      <c r="F51" s="8"/>
      <c r="G51" s="32"/>
      <c r="H51" s="17"/>
      <c r="I51" s="37"/>
      <c r="J51" s="18"/>
    </row>
    <row r="52" spans="1:10" ht="15.75" customHeight="1">
      <c r="A52" s="15"/>
      <c r="B52" s="21"/>
      <c r="C52" s="16"/>
      <c r="D52" s="8"/>
      <c r="E52" s="16"/>
      <c r="F52" s="8"/>
      <c r="G52" s="35"/>
      <c r="H52" s="17"/>
      <c r="I52" s="36"/>
      <c r="J52" s="18"/>
    </row>
    <row r="53" spans="1:10" ht="15.75" customHeight="1">
      <c r="A53" s="38"/>
      <c r="B53" s="22"/>
      <c r="C53" s="16"/>
      <c r="D53" s="8"/>
      <c r="E53" s="16"/>
      <c r="F53" s="8"/>
      <c r="G53" s="32"/>
      <c r="H53" s="17"/>
      <c r="I53" s="37"/>
      <c r="J53" s="18"/>
    </row>
    <row r="54" spans="1:10" ht="15.75" customHeight="1">
      <c r="A54" s="15"/>
      <c r="B54" s="20"/>
      <c r="C54" s="16"/>
      <c r="D54" s="8"/>
      <c r="E54" s="16"/>
      <c r="F54" s="8"/>
      <c r="G54" s="32"/>
      <c r="H54" s="17"/>
      <c r="I54" s="36"/>
      <c r="J54" s="18"/>
    </row>
    <row r="55" spans="1:10" ht="15.75" customHeight="1">
      <c r="A55" s="38"/>
      <c r="B55" s="20"/>
      <c r="C55" s="16"/>
      <c r="D55" s="8"/>
      <c r="E55" s="16"/>
      <c r="F55" s="8"/>
      <c r="G55" s="32"/>
      <c r="H55" s="17"/>
      <c r="I55" s="37"/>
      <c r="J55" s="18"/>
    </row>
    <row r="56" spans="1:10" ht="15.75" customHeight="1">
      <c r="A56" s="43"/>
      <c r="B56" s="20"/>
      <c r="C56" s="16"/>
      <c r="D56" s="8"/>
      <c r="E56" s="16"/>
      <c r="F56" s="8"/>
      <c r="G56" s="35"/>
      <c r="H56" s="17"/>
      <c r="I56" s="36"/>
      <c r="J56" s="18"/>
    </row>
    <row r="57" spans="1:10" ht="15.75" customHeight="1">
      <c r="A57" s="42"/>
      <c r="B57" s="1"/>
      <c r="C57" s="1"/>
      <c r="D57" s="1"/>
      <c r="E57" s="1"/>
      <c r="F57" s="1"/>
      <c r="G57" s="32"/>
      <c r="H57" s="17"/>
      <c r="I57" s="37"/>
      <c r="J57" s="18"/>
    </row>
    <row r="58" spans="1:10" ht="15.75" customHeight="1">
      <c r="A58" s="15"/>
      <c r="B58" s="1"/>
      <c r="C58" s="1"/>
      <c r="D58" s="1"/>
      <c r="E58" s="1"/>
      <c r="F58" s="1"/>
      <c r="G58" s="32"/>
      <c r="H58" s="17"/>
      <c r="I58" s="36"/>
      <c r="J58" s="18"/>
    </row>
    <row r="59" spans="1:10" ht="15.75" customHeight="1">
      <c r="A59" s="59"/>
      <c r="B59" s="15"/>
      <c r="C59" s="1"/>
      <c r="D59" s="1"/>
      <c r="E59" s="1"/>
      <c r="F59" s="1"/>
      <c r="G59" s="32"/>
      <c r="H59" s="17"/>
      <c r="I59" s="37"/>
      <c r="J59" s="18"/>
    </row>
    <row r="60" spans="1:10" ht="12.75">
      <c r="A60" s="1"/>
      <c r="B60" s="15"/>
      <c r="C60" s="1"/>
      <c r="D60" s="1"/>
      <c r="E60" s="1"/>
      <c r="F60" s="1"/>
      <c r="G60" s="1"/>
      <c r="H60" s="1"/>
      <c r="I60" s="1"/>
      <c r="J60" s="1"/>
    </row>
    <row r="61" spans="1:10" ht="12.75">
      <c r="A61" s="38"/>
      <c r="B61" s="19"/>
      <c r="C61" s="1"/>
      <c r="D61" s="1"/>
      <c r="E61" s="1"/>
      <c r="F61" s="1"/>
      <c r="G61" s="1"/>
      <c r="H61" s="1"/>
      <c r="I61" s="1"/>
      <c r="J61" s="1"/>
    </row>
    <row r="62" spans="1:10" ht="12.75">
      <c r="A62" s="15"/>
      <c r="B62" s="19"/>
      <c r="C62" s="1"/>
      <c r="D62" s="1"/>
      <c r="E62" s="1"/>
      <c r="F62" s="1"/>
      <c r="G62" s="1"/>
      <c r="H62" s="1"/>
      <c r="I62" s="1"/>
      <c r="J62" s="1"/>
    </row>
    <row r="63" spans="1:10" ht="12.75">
      <c r="A63" s="15"/>
      <c r="B63" s="15"/>
      <c r="C63" s="1"/>
      <c r="D63" s="1"/>
      <c r="E63" s="1"/>
      <c r="F63" s="1"/>
      <c r="G63" s="1"/>
      <c r="H63" s="1"/>
      <c r="I63" s="1"/>
      <c r="J63" s="1"/>
    </row>
    <row r="64" spans="1:10" ht="12.75">
      <c r="A64" s="15"/>
      <c r="B64" s="15"/>
      <c r="C64" s="1"/>
      <c r="D64" s="1"/>
      <c r="E64" s="1"/>
      <c r="F64" s="1"/>
      <c r="G64" s="1"/>
      <c r="H64" s="1"/>
      <c r="I64" s="1"/>
      <c r="J64" s="1"/>
    </row>
    <row r="65" spans="1:10" ht="12.75">
      <c r="A65" s="19"/>
      <c r="B65" s="19"/>
      <c r="C65" s="1"/>
      <c r="D65" s="1"/>
      <c r="E65" s="1"/>
      <c r="F65" s="1"/>
      <c r="G65" s="1"/>
      <c r="H65" s="1"/>
      <c r="I65" s="1"/>
      <c r="J65" s="1"/>
    </row>
    <row r="66" spans="1:10" ht="12.75">
      <c r="A66" s="19"/>
      <c r="B66" s="19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6" ht="12.75">
      <c r="A225" s="1"/>
      <c r="B225" s="1"/>
      <c r="C225" s="1"/>
      <c r="D225" s="1"/>
      <c r="E225" s="1"/>
      <c r="F225" s="1"/>
    </row>
  </sheetData>
  <sheetProtection/>
  <mergeCells count="5">
    <mergeCell ref="G38:G40"/>
    <mergeCell ref="A9:A10"/>
    <mergeCell ref="G1:I1"/>
    <mergeCell ref="A7:C7"/>
    <mergeCell ref="A6:C6"/>
  </mergeCells>
  <printOptions/>
  <pageMargins left="0.5" right="0.5" top="0.5" bottom="0.5" header="0" footer="0"/>
  <pageSetup horizontalDpi="600" verticalDpi="600" orientation="portrait" r:id="rId1"/>
  <ignoredErrors>
    <ignoredError sqref="E21:F21 E22:F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AShao</cp:lastModifiedBy>
  <cp:lastPrinted>2011-08-03T00:27:44Z</cp:lastPrinted>
  <dcterms:created xsi:type="dcterms:W3CDTF">2010-01-13T18:54:32Z</dcterms:created>
  <dcterms:modified xsi:type="dcterms:W3CDTF">2011-08-03T00:28:46Z</dcterms:modified>
  <cp:category/>
  <cp:version/>
  <cp:contentType/>
  <cp:contentStatus/>
</cp:coreProperties>
</file>